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 firstSheet="6" activeTab="6"/>
  </bookViews>
  <sheets>
    <sheet name="January" sheetId="3" r:id="rId1"/>
    <sheet name="February" sheetId="4" r:id="rId2"/>
    <sheet name="March" sheetId="8" r:id="rId3"/>
    <sheet name="April" sheetId="10" r:id="rId4"/>
    <sheet name="May" sheetId="11" r:id="rId5"/>
    <sheet name="YTD Q1" sheetId="9" r:id="rId6"/>
    <sheet name="Analysis" sheetId="5" r:id="rId7"/>
    <sheet name="Sheet1" sheetId="6" r:id="rId8"/>
  </sheets>
  <calcPr calcId="162913"/>
</workbook>
</file>

<file path=xl/calcChain.xml><?xml version="1.0" encoding="utf-8"?>
<calcChain xmlns="http://schemas.openxmlformats.org/spreadsheetml/2006/main">
  <c r="G12" i="6" l="1"/>
  <c r="C12" i="6"/>
  <c r="B12" i="6"/>
  <c r="E12" i="5"/>
  <c r="G11" i="6" l="1"/>
  <c r="B11" i="6"/>
  <c r="E11" i="5"/>
  <c r="G10" i="6" l="1"/>
  <c r="B10" i="6"/>
  <c r="C10" i="6"/>
  <c r="E10" i="5"/>
  <c r="G9" i="6" l="1"/>
  <c r="C9" i="6"/>
  <c r="B9" i="6"/>
  <c r="E9" i="5"/>
  <c r="G8" i="6" l="1"/>
  <c r="C8" i="6"/>
  <c r="B8" i="6"/>
  <c r="E8" i="5"/>
  <c r="G7" i="6" l="1"/>
  <c r="C7" i="6"/>
  <c r="B7" i="6"/>
  <c r="E7" i="5"/>
  <c r="G6" i="6" l="1"/>
  <c r="F6" i="6"/>
  <c r="C6" i="6"/>
  <c r="B6" i="6"/>
  <c r="G18" i="5"/>
  <c r="F18" i="5"/>
  <c r="E6" i="5"/>
  <c r="G5" i="6" l="1"/>
  <c r="G4" i="6"/>
  <c r="F5" i="6"/>
  <c r="F4" i="6"/>
  <c r="C5" i="6"/>
  <c r="C4" i="6"/>
  <c r="B5" i="6"/>
  <c r="B4" i="6"/>
  <c r="E5" i="5"/>
  <c r="G3" i="6" l="1"/>
  <c r="F3" i="6"/>
  <c r="G14" i="5" l="1"/>
  <c r="F14" i="5"/>
  <c r="G13" i="5" l="1"/>
  <c r="F13" i="5"/>
  <c r="G12" i="5" l="1"/>
  <c r="F12" i="5"/>
  <c r="F11" i="5" l="1"/>
  <c r="G11" i="5"/>
  <c r="C11" i="6" s="1"/>
  <c r="G10" i="5" l="1"/>
  <c r="F10" i="5"/>
  <c r="F9" i="5" l="1"/>
  <c r="G9" i="5"/>
  <c r="G8" i="5" l="1"/>
  <c r="F8" i="5"/>
  <c r="D16" i="5" l="1"/>
  <c r="F7" i="5"/>
  <c r="G7" i="5"/>
  <c r="C19" i="11" l="1"/>
  <c r="C12" i="11"/>
  <c r="C10" i="11"/>
  <c r="C10" i="10"/>
  <c r="C13" i="11" l="1"/>
  <c r="G6" i="5"/>
  <c r="C16" i="5" l="1"/>
  <c r="B16" i="5"/>
  <c r="F6" i="5"/>
  <c r="E3" i="5" l="1"/>
  <c r="C9" i="9"/>
  <c r="C12" i="9" s="1"/>
  <c r="C19" i="10"/>
  <c r="C12" i="10"/>
  <c r="C13" i="10" l="1"/>
  <c r="D18" i="5"/>
  <c r="G5" i="5" l="1"/>
  <c r="C11" i="9" l="1"/>
  <c r="C18" i="9"/>
  <c r="B18" i="5" l="1"/>
  <c r="C18" i="5"/>
  <c r="F5" i="5"/>
  <c r="C9" i="8" l="1"/>
  <c r="C18" i="8"/>
  <c r="C11" i="8"/>
  <c r="C12" i="8" l="1"/>
  <c r="G4" i="5"/>
  <c r="F4" i="5"/>
  <c r="G3" i="5"/>
  <c r="F3" i="5"/>
  <c r="B3" i="6" l="1"/>
  <c r="C3" i="6"/>
  <c r="E4" i="5"/>
  <c r="E16" i="5" l="1"/>
  <c r="E18" i="5"/>
  <c r="C18" i="4"/>
  <c r="C9" i="4"/>
  <c r="C11" i="4"/>
  <c r="C12" i="4" l="1"/>
  <c r="C11" i="3"/>
  <c r="C18" i="3" l="1"/>
  <c r="C9" i="3" l="1"/>
  <c r="C12" i="3" s="1"/>
</calcChain>
</file>

<file path=xl/sharedStrings.xml><?xml version="1.0" encoding="utf-8"?>
<sst xmlns="http://schemas.openxmlformats.org/spreadsheetml/2006/main" count="134" uniqueCount="46">
  <si>
    <t>Expended YTD</t>
  </si>
  <si>
    <t>YTD Surplus / Deficit of Transfers</t>
  </si>
  <si>
    <t>YTD % of Revenue Transferred</t>
  </si>
  <si>
    <t>Operations Fund Expenditures</t>
  </si>
  <si>
    <t>EXPENSES TRANSFERRED FROM EDUCATION FUND                                                              TO OPERATIONS FUND</t>
  </si>
  <si>
    <t>January 1 through January 31, 2019</t>
  </si>
  <si>
    <r>
      <t xml:space="preserve">YTD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</si>
  <si>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YTD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</si>
  <si>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0"/>
        <color theme="1"/>
        <rFont val="Calibri"/>
        <family val="2"/>
        <scheme val="minor"/>
      </rPr>
      <t xml:space="preserve"> These amounts must be updated monthly</t>
    </r>
  </si>
  <si>
    <r>
      <t xml:space="preserve">Operation &amp; Maint. of Plant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</si>
  <si>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Central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</si>
  <si>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Support Services - General Admin </t>
    </r>
    <r>
      <rPr>
        <b/>
        <sz val="14"/>
        <color rgb="FFFF0000"/>
        <rFont val="Calibri"/>
        <family val="2"/>
        <scheme val="minor"/>
      </rPr>
      <t>*</t>
    </r>
  </si>
  <si>
    <t>NET YTD TOTAL EXPENDED IN OPERATIONS FROM HEA 1009 (2017) EDUCATION FUND TRANSFERS</t>
  </si>
  <si>
    <r>
      <t xml:space="preserve">YTD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</si>
  <si>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February 1 to February 28, 2019</t>
  </si>
  <si>
    <t>May</t>
  </si>
  <si>
    <t>Surplus/Deficit</t>
  </si>
  <si>
    <t>Ed Fund Revenue</t>
  </si>
  <si>
    <t>Resolution Transfer</t>
  </si>
  <si>
    <t>Resolution Trans %</t>
  </si>
  <si>
    <t>Actual Spend</t>
  </si>
  <si>
    <t xml:space="preserve">Actual Spend % 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</si>
  <si>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</si>
  <si>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</si>
  <si>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</si>
  <si>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</si>
  <si>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</si>
  <si>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</si>
  <si>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</si>
  <si>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</si>
  <si>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</si>
  <si>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</si>
  <si>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</si>
  <si>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March 1 through March 31, 2019</t>
  </si>
  <si>
    <t>Mean</t>
  </si>
  <si>
    <r>
      <t xml:space="preserve">MTD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</si>
  <si>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</si>
  <si>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</si>
  <si>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MTD % of Revenue Transferred</t>
  </si>
  <si>
    <t>MTD Surplus / Deficit of Transfers</t>
  </si>
  <si>
    <t>NET MTD TOTAL EXPENDED IN OPERATIONS FROM HEA 1009 (2017) EDUCATION FUND TRANSFERS</t>
  </si>
  <si>
    <t>Total</t>
  </si>
  <si>
    <t>Expended MTD</t>
  </si>
  <si>
    <t>Package Policy &amp; Umbrella, Official Bonds</t>
  </si>
  <si>
    <t>April 1 through April 30, 2019</t>
  </si>
  <si>
    <t>May 1 through May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</si>
</sst>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2" xfId="2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8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3" fontId="0" fillId="0" borderId="6" xfId="0" applyNumberFormat="1" applyFont="1" applyBorder="1" applyAlignment="1">
      <alignment horizontal="center" vertical="center"/>
    </xf>
    <xf numFmtId="37" fontId="0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37" fontId="0" fillId="0" borderId="19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 indent="1"/>
    </xf>
    <xf numFmtId="37" fontId="3" fillId="2" borderId="15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37" fontId="3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4" xfId="3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indent="1"/>
    </xf>
    <xf numFmtId="37" fontId="3" fillId="3" borderId="4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wrapText="1" indent="1"/>
    </xf>
    <xf numFmtId="37" fontId="3" fillId="0" borderId="18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2" applyNumberFormat="1" applyFont="1"/>
    <xf numFmtId="166" fontId="0" fillId="0" borderId="0" xfId="3" applyNumberFormat="1" applyFont="1"/>
    <xf numFmtId="165" fontId="0" fillId="5" borderId="0" xfId="2" applyNumberFormat="1" applyFont="1" applyFill="1"/>
    <xf numFmtId="166" fontId="0" fillId="5" borderId="0" xfId="3" applyNumberFormat="1" applyFont="1" applyFill="1"/>
    <xf numFmtId="166" fontId="0" fillId="4" borderId="15" xfId="3" applyNumberFormat="1" applyFont="1" applyFill="1" applyBorder="1"/>
    <xf numFmtId="166" fontId="0" fillId="4" borderId="4" xfId="3" applyNumberFormat="1" applyFont="1" applyFill="1" applyBorder="1"/>
    <xf numFmtId="165" fontId="0" fillId="4" borderId="15" xfId="2" applyNumberFormat="1" applyFont="1" applyFill="1" applyBorder="1"/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/>
    <xf numFmtId="0" fontId="0" fillId="0" borderId="1" xfId="0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0" applyNumberFormat="1"/>
    <xf numFmtId="0" fontId="3" fillId="0" borderId="0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left" vertical="center" indent="1"/>
    </xf>
    <xf numFmtId="37" fontId="0" fillId="0" borderId="15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Resolution Trans 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Sheet1!$B$3:$B$14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9.2549973900907356E-2</c:v>
                </c:pt>
                <c:pt idx="4">
                  <c:v>9.0015590700309289E-2</c:v>
                </c:pt>
                <c:pt idx="5">
                  <c:v>6.5619668401942347E-2</c:v>
                </c:pt>
                <c:pt idx="6">
                  <c:v>9.0135780539805158E-2</c:v>
                </c:pt>
                <c:pt idx="7">
                  <c:v>9.0027800584820586E-2</c:v>
                </c:pt>
                <c:pt idx="8">
                  <c:v>8.3576447934101641E-2</c:v>
                </c:pt>
                <c:pt idx="9">
                  <c:v>8.993992013335092E-2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3-45E9-8872-630172FE489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Actual Spend % 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Sheet1!$C$3:$C$14</c:f>
              <c:numCache>
                <c:formatCode>0.0%</c:formatCode>
                <c:ptCount val="12"/>
                <c:pt idx="0">
                  <c:v>0.38410268826653327</c:v>
                </c:pt>
                <c:pt idx="1">
                  <c:v>0.19385769566418387</c:v>
                </c:pt>
                <c:pt idx="2">
                  <c:v>0.15558919242483529</c:v>
                </c:pt>
                <c:pt idx="3">
                  <c:v>0.23611225941634284</c:v>
                </c:pt>
                <c:pt idx="4">
                  <c:v>0.15796055876877876</c:v>
                </c:pt>
                <c:pt idx="5">
                  <c:v>0.25560260728815781</c:v>
                </c:pt>
                <c:pt idx="6">
                  <c:v>0.19407315179586529</c:v>
                </c:pt>
                <c:pt idx="7">
                  <c:v>0.17244164998151429</c:v>
                </c:pt>
                <c:pt idx="8">
                  <c:v>1.7625715692982477E-2</c:v>
                </c:pt>
                <c:pt idx="9">
                  <c:v>0.24471932748923719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73-45E9-8872-630172FE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8590000"/>
        <c:axId val="1738583760"/>
      </c:lineChart>
      <c:catAx>
        <c:axId val="173859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3760"/>
        <c:crosses val="autoZero"/>
        <c:auto val="1"/>
        <c:lblAlgn val="ctr"/>
        <c:lblOffset val="100"/>
        <c:noMultiLvlLbl val="0"/>
      </c:catAx>
      <c:valAx>
        <c:axId val="173858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9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Resolution Transfer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Sheet1!$F$3:$F$14</c:f>
              <c:numCache>
                <c:formatCode>_("$"* #,##0_);_("$"* \(#,##0\);_("$"*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75000</c:v>
                </c:pt>
                <c:pt idx="4">
                  <c:v>75000</c:v>
                </c:pt>
                <c:pt idx="5">
                  <c:v>75000</c:v>
                </c:pt>
                <c:pt idx="6">
                  <c:v>75000</c:v>
                </c:pt>
                <c:pt idx="7">
                  <c:v>75000</c:v>
                </c:pt>
                <c:pt idx="8">
                  <c:v>75000</c:v>
                </c:pt>
                <c:pt idx="9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A-4CA3-8032-2D0D8DAEA2C3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Actual Spend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trendline>
            <c:spPr>
              <a:ln w="19050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4"/>
            <c:dispRSqr val="0"/>
            <c:dispEq val="0"/>
          </c:trendline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Sheet1!$G$3:$G$14</c:f>
              <c:numCache>
                <c:formatCode>_("$"* #,##0_);_("$"* \(#,##0\);_("$"* "-"??_);_(@_)</c:formatCode>
                <c:ptCount val="12"/>
                <c:pt idx="0">
                  <c:v>312524</c:v>
                </c:pt>
                <c:pt idx="1">
                  <c:v>158607</c:v>
                </c:pt>
                <c:pt idx="2">
                  <c:v>126843</c:v>
                </c:pt>
                <c:pt idx="3">
                  <c:v>191339</c:v>
                </c:pt>
                <c:pt idx="4">
                  <c:v>131611</c:v>
                </c:pt>
                <c:pt idx="5">
                  <c:v>292141</c:v>
                </c:pt>
                <c:pt idx="6">
                  <c:v>161484</c:v>
                </c:pt>
                <c:pt idx="7">
                  <c:v>143657</c:v>
                </c:pt>
                <c:pt idx="8">
                  <c:v>15817</c:v>
                </c:pt>
                <c:pt idx="9">
                  <c:v>204069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A-4CA3-8032-2D0D8DAEA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38582096"/>
        <c:axId val="1738577104"/>
      </c:barChart>
      <c:catAx>
        <c:axId val="17385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77104"/>
        <c:crosses val="autoZero"/>
        <c:auto val="1"/>
        <c:lblAlgn val="ctr"/>
        <c:lblOffset val="100"/>
        <c:noMultiLvlLbl val="0"/>
      </c:catAx>
      <c:valAx>
        <c:axId val="173857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171450</xdr:rowOff>
    </xdr:from>
    <xdr:to>
      <xdr:col>11</xdr:col>
      <xdr:colOff>561974</xdr:colOff>
      <xdr:row>31</xdr:row>
      <xdr:rowOff>19049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18</xdr:row>
      <xdr:rowOff>171449</xdr:rowOff>
    </xdr:from>
    <xdr:to>
      <xdr:col>5</xdr:col>
      <xdr:colOff>381000</xdr:colOff>
      <xdr:row>31</xdr:row>
      <xdr:rowOff>28574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G12" sqref="G12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22" t="s">
        <v>3</v>
      </c>
      <c r="B5" s="9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69221.429999999993</v>
      </c>
    </row>
    <row r="7" spans="1:3" ht="21" customHeight="1" x14ac:dyDescent="0.25">
      <c r="A7" s="15">
        <v>25000</v>
      </c>
      <c r="B7" s="17" t="s">
        <v>10</v>
      </c>
      <c r="C7" s="5">
        <v>16774.57</v>
      </c>
    </row>
    <row r="8" spans="1:3" ht="21" customHeight="1" thickBot="1" x14ac:dyDescent="0.3">
      <c r="A8" s="15">
        <v>26000</v>
      </c>
      <c r="B8" s="17" t="s">
        <v>9</v>
      </c>
      <c r="C8" s="6">
        <v>48736</v>
      </c>
    </row>
    <row r="9" spans="1:3" ht="35.25" customHeight="1" thickTop="1" thickBot="1" x14ac:dyDescent="0.3">
      <c r="A9" s="3"/>
      <c r="B9" s="33" t="s">
        <v>40</v>
      </c>
      <c r="C9" s="34">
        <f>SUM(C6:C8)</f>
        <v>134732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22618</v>
      </c>
    </row>
    <row r="13" spans="1:3" ht="21" customHeight="1" x14ac:dyDescent="0.25">
      <c r="B13" s="23"/>
      <c r="C13" s="24"/>
    </row>
    <row r="14" spans="1:3" ht="9.75" customHeight="1" x14ac:dyDescent="0.25">
      <c r="A14" s="25"/>
      <c r="B14" s="26"/>
      <c r="C14" s="27"/>
    </row>
    <row r="15" spans="1:3" ht="18" customHeight="1" thickBot="1" x14ac:dyDescent="0.3">
      <c r="B15" s="19"/>
      <c r="C15" s="13"/>
    </row>
    <row r="16" spans="1:3" ht="21" customHeight="1" x14ac:dyDescent="0.25">
      <c r="A16" s="65" t="s">
        <v>6</v>
      </c>
      <c r="B16" s="66"/>
      <c r="C16" s="10">
        <v>848587</v>
      </c>
    </row>
    <row r="17" spans="1:3" ht="39.75" customHeight="1" thickBot="1" x14ac:dyDescent="0.3">
      <c r="A17" s="59" t="s">
        <v>7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0.18542589033298884</v>
      </c>
    </row>
    <row r="19" spans="1:3" ht="24" customHeight="1" x14ac:dyDescent="0.25">
      <c r="B19" s="35" t="s">
        <v>8</v>
      </c>
    </row>
  </sheetData>
  <mergeCells count="6">
    <mergeCell ref="A4:B4"/>
    <mergeCell ref="A17:B17"/>
    <mergeCell ref="A18:B18"/>
    <mergeCell ref="A3:C3"/>
    <mergeCell ref="A2:C2"/>
    <mergeCell ref="A16:B16"/>
  </mergeCells>
  <printOptions horizontalCentered="1"/>
  <pageMargins left="0.6" right="0.6" top="0.5" bottom="0.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18" sqref="A18:B18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14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37" t="s">
        <v>3</v>
      </c>
      <c r="B5" s="37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50201</v>
      </c>
    </row>
    <row r="7" spans="1:3" ht="21" customHeight="1" x14ac:dyDescent="0.25">
      <c r="A7" s="15">
        <v>25000</v>
      </c>
      <c r="B7" s="17" t="s">
        <v>10</v>
      </c>
      <c r="C7" s="5">
        <v>7367</v>
      </c>
    </row>
    <row r="8" spans="1:3" ht="21" customHeight="1" thickBot="1" x14ac:dyDescent="0.3">
      <c r="A8" s="15">
        <v>26000</v>
      </c>
      <c r="B8" s="17" t="s">
        <v>9</v>
      </c>
      <c r="C8" s="6">
        <v>62137</v>
      </c>
    </row>
    <row r="9" spans="1:3" ht="35.25" customHeight="1" thickTop="1" thickBot="1" x14ac:dyDescent="0.3">
      <c r="A9" s="3"/>
      <c r="B9" s="33" t="s">
        <v>40</v>
      </c>
      <c r="C9" s="34">
        <f>SUM(C6:C8)</f>
        <v>119705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37645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855124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0.18400840112077313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B10" sqref="B10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1" t="s">
        <v>3</v>
      </c>
      <c r="B5" s="51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30655</v>
      </c>
    </row>
    <row r="7" spans="1:3" ht="21" customHeight="1" x14ac:dyDescent="0.25">
      <c r="A7" s="15">
        <v>25000</v>
      </c>
      <c r="B7" s="17" t="s">
        <v>10</v>
      </c>
      <c r="C7" s="5">
        <v>37285</v>
      </c>
    </row>
    <row r="8" spans="1:3" ht="21" customHeight="1" thickBot="1" x14ac:dyDescent="0.3">
      <c r="A8" s="15">
        <v>26000</v>
      </c>
      <c r="B8" s="17" t="s">
        <v>9</v>
      </c>
      <c r="C8" s="6">
        <v>80099</v>
      </c>
    </row>
    <row r="9" spans="1:3" ht="35.25" customHeight="1" thickTop="1" thickBot="1" x14ac:dyDescent="0.3">
      <c r="A9" s="3"/>
      <c r="B9" s="33" t="s">
        <v>40</v>
      </c>
      <c r="C9" s="34">
        <f>SUM(C6:C8)</f>
        <v>148039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1</v>
      </c>
      <c r="C12" s="32">
        <f>C11-C9</f>
        <v>9311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852269.79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0.18462463629034651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4" sqref="B24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3" t="s">
        <v>3</v>
      </c>
      <c r="B5" s="53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>
        <v>18819</v>
      </c>
    </row>
    <row r="7" spans="1:3" ht="21" customHeight="1" x14ac:dyDescent="0.25">
      <c r="A7" s="15">
        <v>25000</v>
      </c>
      <c r="B7" s="17" t="s">
        <v>10</v>
      </c>
      <c r="C7" s="5">
        <v>14863</v>
      </c>
    </row>
    <row r="8" spans="1:3" ht="21" customHeight="1" x14ac:dyDescent="0.25">
      <c r="A8" s="15">
        <v>26000</v>
      </c>
      <c r="B8" s="17" t="s">
        <v>9</v>
      </c>
      <c r="C8" s="6">
        <v>56899</v>
      </c>
    </row>
    <row r="9" spans="1:3" ht="21" customHeight="1" thickBot="1" x14ac:dyDescent="0.3">
      <c r="A9" s="3">
        <v>26700</v>
      </c>
      <c r="B9" s="56" t="s">
        <v>43</v>
      </c>
      <c r="C9" s="57">
        <v>21341</v>
      </c>
    </row>
    <row r="10" spans="1:3" ht="35.25" customHeight="1" thickTop="1" thickBot="1" x14ac:dyDescent="0.3">
      <c r="A10" s="3"/>
      <c r="B10" s="33" t="s">
        <v>40</v>
      </c>
      <c r="C10" s="34">
        <f>SUM(C6:C9)</f>
        <v>111922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157350</v>
      </c>
    </row>
    <row r="13" spans="1:3" ht="21" customHeight="1" thickTop="1" thickBot="1" x14ac:dyDescent="0.3">
      <c r="B13" s="31" t="s">
        <v>1</v>
      </c>
      <c r="C13" s="32">
        <f>C12-C10</f>
        <v>45428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>
        <v>855202</v>
      </c>
    </row>
    <row r="18" spans="1:3" ht="39.75" customHeight="1" thickBot="1" x14ac:dyDescent="0.3">
      <c r="A18" s="59" t="s">
        <v>36</v>
      </c>
      <c r="B18" s="60"/>
      <c r="C18" s="11">
        <v>157350</v>
      </c>
    </row>
    <row r="19" spans="1:3" ht="21" customHeight="1" thickTop="1" thickBot="1" x14ac:dyDescent="0.3">
      <c r="A19" s="61" t="s">
        <v>38</v>
      </c>
      <c r="B19" s="62"/>
      <c r="C19" s="30">
        <f>C18/C17</f>
        <v>0.18399161835449401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19" sqref="F19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5" t="s">
        <v>3</v>
      </c>
      <c r="B5" s="55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/>
    </row>
    <row r="7" spans="1:3" ht="21" customHeight="1" x14ac:dyDescent="0.25">
      <c r="A7" s="15">
        <v>25000</v>
      </c>
      <c r="B7" s="17" t="s">
        <v>10</v>
      </c>
      <c r="C7" s="5"/>
    </row>
    <row r="8" spans="1:3" ht="21" customHeight="1" x14ac:dyDescent="0.25">
      <c r="A8" s="15">
        <v>26000</v>
      </c>
      <c r="B8" s="17" t="s">
        <v>9</v>
      </c>
      <c r="C8" s="6"/>
    </row>
    <row r="9" spans="1:3" ht="21" customHeight="1" thickBot="1" x14ac:dyDescent="0.3">
      <c r="A9" s="3">
        <v>26700</v>
      </c>
      <c r="B9" s="56" t="s">
        <v>43</v>
      </c>
      <c r="C9" s="57"/>
    </row>
    <row r="10" spans="1:3" ht="35.25" customHeight="1" thickTop="1" thickBot="1" x14ac:dyDescent="0.3">
      <c r="A10" s="3"/>
      <c r="B10" s="33" t="s">
        <v>40</v>
      </c>
      <c r="C10" s="34">
        <f>SUM(C6:C9)</f>
        <v>0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0</v>
      </c>
    </row>
    <row r="13" spans="1:3" ht="21" customHeight="1" thickTop="1" thickBot="1" x14ac:dyDescent="0.3">
      <c r="B13" s="31" t="s">
        <v>1</v>
      </c>
      <c r="C13" s="32">
        <f>C12-C10</f>
        <v>0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/>
    </row>
    <row r="18" spans="1:3" ht="39.75" customHeight="1" thickBot="1" x14ac:dyDescent="0.3">
      <c r="A18" s="59" t="s">
        <v>36</v>
      </c>
      <c r="B18" s="60"/>
      <c r="C18" s="11"/>
    </row>
    <row r="19" spans="1:3" ht="21" customHeight="1" thickTop="1" thickBot="1" x14ac:dyDescent="0.3">
      <c r="A19" s="61" t="s">
        <v>38</v>
      </c>
      <c r="B19" s="62"/>
      <c r="C19" s="30" t="e">
        <f>C18/C17</f>
        <v>#DIV/0!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13" sqref="F1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2" t="s">
        <v>3</v>
      </c>
      <c r="B5" s="52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143588</v>
      </c>
    </row>
    <row r="7" spans="1:3" ht="21" customHeight="1" x14ac:dyDescent="0.25">
      <c r="A7" s="15">
        <v>25000</v>
      </c>
      <c r="B7" s="17" t="s">
        <v>10</v>
      </c>
      <c r="C7" s="5">
        <v>69111</v>
      </c>
    </row>
    <row r="8" spans="1:3" ht="21" customHeight="1" thickBot="1" x14ac:dyDescent="0.3">
      <c r="A8" s="15">
        <v>26000</v>
      </c>
      <c r="B8" s="17" t="s">
        <v>9</v>
      </c>
      <c r="C8" s="6">
        <v>193010</v>
      </c>
    </row>
    <row r="9" spans="1:3" ht="35.25" customHeight="1" thickTop="1" thickBot="1" x14ac:dyDescent="0.3">
      <c r="A9" s="3"/>
      <c r="B9" s="33" t="s">
        <v>12</v>
      </c>
      <c r="C9" s="34">
        <f>SUM(C6:C8)</f>
        <v>405709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13</v>
      </c>
      <c r="C11" s="18">
        <f>C17</f>
        <v>472050</v>
      </c>
    </row>
    <row r="12" spans="1:3" ht="21" customHeight="1" thickTop="1" thickBot="1" x14ac:dyDescent="0.3">
      <c r="B12" s="31" t="s">
        <v>1</v>
      </c>
      <c r="C12" s="32">
        <f>C11-C9</f>
        <v>66341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6</v>
      </c>
      <c r="B16" s="66"/>
      <c r="C16" s="10">
        <v>2555981</v>
      </c>
    </row>
    <row r="17" spans="1:3" ht="39.75" customHeight="1" thickBot="1" x14ac:dyDescent="0.3">
      <c r="A17" s="59" t="s">
        <v>7</v>
      </c>
      <c r="B17" s="60"/>
      <c r="C17" s="11">
        <v>472050</v>
      </c>
    </row>
    <row r="18" spans="1:3" ht="21" customHeight="1" thickTop="1" thickBot="1" x14ac:dyDescent="0.3">
      <c r="A18" s="61" t="s">
        <v>2</v>
      </c>
      <c r="B18" s="62"/>
      <c r="C18" s="30">
        <f>C17/C16</f>
        <v>0.18468447144168912</v>
      </c>
    </row>
    <row r="19" spans="1:3" ht="24" customHeight="1" x14ac:dyDescent="0.25">
      <c r="B19" s="35" t="s">
        <v>8</v>
      </c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G12" sqref="G12"/>
    </sheetView>
  </sheetViews>
  <sheetFormatPr defaultRowHeight="15" x14ac:dyDescent="0.25"/>
  <cols>
    <col min="1" max="1" width="10.85546875" bestFit="1" customWidth="1"/>
    <col min="2" max="2" width="12.7109375" customWidth="1"/>
    <col min="3" max="3" width="11.85546875" customWidth="1"/>
    <col min="4" max="4" width="12.140625" customWidth="1"/>
    <col min="5" max="5" width="12.5703125" customWidth="1"/>
    <col min="6" max="6" width="10.42578125" customWidth="1"/>
    <col min="7" max="7" width="9.140625" customWidth="1"/>
  </cols>
  <sheetData>
    <row r="1" spans="1:7" ht="15.75" thickBot="1" x14ac:dyDescent="0.3"/>
    <row r="2" spans="1:7" ht="30.75" thickBot="1" x14ac:dyDescent="0.3">
      <c r="B2" s="47" t="s">
        <v>17</v>
      </c>
      <c r="C2" s="48" t="s">
        <v>18</v>
      </c>
      <c r="D2" s="49" t="s">
        <v>20</v>
      </c>
      <c r="E2" s="47" t="s">
        <v>16</v>
      </c>
      <c r="F2" s="48" t="s">
        <v>19</v>
      </c>
      <c r="G2" s="49" t="s">
        <v>21</v>
      </c>
    </row>
    <row r="3" spans="1:7" x14ac:dyDescent="0.25">
      <c r="A3" t="s">
        <v>22</v>
      </c>
      <c r="B3" s="45">
        <v>813647</v>
      </c>
      <c r="C3" s="44">
        <v>0</v>
      </c>
      <c r="D3" s="40">
        <v>312524</v>
      </c>
      <c r="E3" s="38">
        <f t="shared" ref="E3" si="0">C3-D3</f>
        <v>-312524</v>
      </c>
      <c r="F3" s="42">
        <f t="shared" ref="F3:F14" si="1">C3/B3</f>
        <v>0</v>
      </c>
      <c r="G3" s="41">
        <f t="shared" ref="G3:G14" si="2">D3/B3</f>
        <v>0.38410268826653327</v>
      </c>
    </row>
    <row r="4" spans="1:7" x14ac:dyDescent="0.25">
      <c r="A4" t="s">
        <v>23</v>
      </c>
      <c r="B4" s="45">
        <v>818162</v>
      </c>
      <c r="C4" s="44">
        <v>0</v>
      </c>
      <c r="D4" s="40">
        <v>158607</v>
      </c>
      <c r="E4" s="38">
        <f t="shared" ref="E4:E12" si="3">C4-D4</f>
        <v>-158607</v>
      </c>
      <c r="F4" s="42">
        <f t="shared" si="1"/>
        <v>0</v>
      </c>
      <c r="G4" s="41">
        <f t="shared" si="2"/>
        <v>0.19385769566418387</v>
      </c>
    </row>
    <row r="5" spans="1:7" x14ac:dyDescent="0.25">
      <c r="A5" t="s">
        <v>24</v>
      </c>
      <c r="B5" s="46">
        <v>815243</v>
      </c>
      <c r="C5" s="44">
        <v>0</v>
      </c>
      <c r="D5" s="40">
        <v>126843</v>
      </c>
      <c r="E5" s="38">
        <f t="shared" si="3"/>
        <v>-126843</v>
      </c>
      <c r="F5" s="42">
        <f t="shared" si="1"/>
        <v>0</v>
      </c>
      <c r="G5" s="41">
        <f t="shared" si="2"/>
        <v>0.15558919242483529</v>
      </c>
    </row>
    <row r="6" spans="1:7" x14ac:dyDescent="0.25">
      <c r="A6" t="s">
        <v>25</v>
      </c>
      <c r="B6" s="46">
        <v>810373</v>
      </c>
      <c r="C6" s="44">
        <v>75000</v>
      </c>
      <c r="D6" s="40">
        <v>191339</v>
      </c>
      <c r="E6" s="38">
        <f t="shared" si="3"/>
        <v>-116339</v>
      </c>
      <c r="F6" s="42">
        <f t="shared" si="1"/>
        <v>9.2549973900907356E-2</v>
      </c>
      <c r="G6" s="41">
        <f t="shared" si="2"/>
        <v>0.23611225941634284</v>
      </c>
    </row>
    <row r="7" spans="1:7" x14ac:dyDescent="0.25">
      <c r="A7" t="s">
        <v>15</v>
      </c>
      <c r="B7" s="46">
        <v>833189</v>
      </c>
      <c r="C7" s="44">
        <v>75000</v>
      </c>
      <c r="D7" s="40">
        <v>131611</v>
      </c>
      <c r="E7" s="38">
        <f t="shared" si="3"/>
        <v>-56611</v>
      </c>
      <c r="F7" s="42">
        <f t="shared" si="1"/>
        <v>9.0015590700309289E-2</v>
      </c>
      <c r="G7" s="41">
        <f t="shared" si="2"/>
        <v>0.15796055876877876</v>
      </c>
    </row>
    <row r="8" spans="1:7" x14ac:dyDescent="0.25">
      <c r="A8" t="s">
        <v>26</v>
      </c>
      <c r="B8" s="46">
        <v>1142950</v>
      </c>
      <c r="C8" s="44">
        <v>75000</v>
      </c>
      <c r="D8" s="40">
        <v>292141</v>
      </c>
      <c r="E8" s="38">
        <f t="shared" si="3"/>
        <v>-217141</v>
      </c>
      <c r="F8" s="42">
        <f t="shared" si="1"/>
        <v>6.5619668401942347E-2</v>
      </c>
      <c r="G8" s="41">
        <f t="shared" si="2"/>
        <v>0.25560260728815781</v>
      </c>
    </row>
    <row r="9" spans="1:7" x14ac:dyDescent="0.25">
      <c r="A9" t="s">
        <v>27</v>
      </c>
      <c r="B9" s="46">
        <v>832078</v>
      </c>
      <c r="C9" s="44">
        <v>75000</v>
      </c>
      <c r="D9" s="40">
        <v>161484</v>
      </c>
      <c r="E9" s="38">
        <f t="shared" si="3"/>
        <v>-86484</v>
      </c>
      <c r="F9" s="42">
        <f t="shared" si="1"/>
        <v>9.0135780539805158E-2</v>
      </c>
      <c r="G9" s="41">
        <f t="shared" si="2"/>
        <v>0.19407315179586529</v>
      </c>
    </row>
    <row r="10" spans="1:7" x14ac:dyDescent="0.25">
      <c r="A10" t="s">
        <v>28</v>
      </c>
      <c r="B10" s="46">
        <v>833076</v>
      </c>
      <c r="C10" s="44">
        <v>75000</v>
      </c>
      <c r="D10" s="40">
        <v>143657</v>
      </c>
      <c r="E10" s="38">
        <f t="shared" si="3"/>
        <v>-68657</v>
      </c>
      <c r="F10" s="42">
        <f t="shared" si="1"/>
        <v>9.0027800584820586E-2</v>
      </c>
      <c r="G10" s="41">
        <f t="shared" si="2"/>
        <v>0.17244164998151429</v>
      </c>
    </row>
    <row r="11" spans="1:7" x14ac:dyDescent="0.25">
      <c r="A11" t="s">
        <v>29</v>
      </c>
      <c r="B11" s="46">
        <v>897382</v>
      </c>
      <c r="C11" s="44">
        <v>75000</v>
      </c>
      <c r="D11" s="40">
        <v>15817</v>
      </c>
      <c r="E11" s="38">
        <f t="shared" si="3"/>
        <v>59183</v>
      </c>
      <c r="F11" s="42">
        <f t="shared" si="1"/>
        <v>8.3576447934101641E-2</v>
      </c>
      <c r="G11" s="41">
        <f t="shared" si="2"/>
        <v>1.7625715692982477E-2</v>
      </c>
    </row>
    <row r="12" spans="1:7" x14ac:dyDescent="0.25">
      <c r="A12" t="s">
        <v>30</v>
      </c>
      <c r="B12" s="46">
        <v>833890</v>
      </c>
      <c r="C12" s="44">
        <v>75000</v>
      </c>
      <c r="D12" s="40">
        <v>204069</v>
      </c>
      <c r="E12" s="38">
        <f t="shared" si="3"/>
        <v>-129069</v>
      </c>
      <c r="F12" s="42">
        <f t="shared" si="1"/>
        <v>8.993992013335092E-2</v>
      </c>
      <c r="G12" s="41">
        <f t="shared" si="2"/>
        <v>0.24471932748923719</v>
      </c>
    </row>
    <row r="13" spans="1:7" x14ac:dyDescent="0.25">
      <c r="A13" t="s">
        <v>31</v>
      </c>
      <c r="B13" s="46"/>
      <c r="C13" s="44"/>
      <c r="D13" s="40"/>
      <c r="E13" s="38"/>
      <c r="F13" s="42" t="e">
        <f t="shared" si="1"/>
        <v>#DIV/0!</v>
      </c>
      <c r="G13" s="41" t="e">
        <f t="shared" si="2"/>
        <v>#DIV/0!</v>
      </c>
    </row>
    <row r="14" spans="1:7" ht="15.75" thickBot="1" x14ac:dyDescent="0.3">
      <c r="A14" t="s">
        <v>32</v>
      </c>
      <c r="B14" s="46"/>
      <c r="C14" s="44"/>
      <c r="D14" s="40"/>
      <c r="E14" s="38"/>
      <c r="F14" s="43" t="e">
        <f t="shared" si="1"/>
        <v>#DIV/0!</v>
      </c>
      <c r="G14" s="41" t="e">
        <f t="shared" si="2"/>
        <v>#DIV/0!</v>
      </c>
    </row>
    <row r="15" spans="1:7" x14ac:dyDescent="0.25">
      <c r="C15" s="38"/>
      <c r="D15" s="38"/>
      <c r="E15" s="38"/>
      <c r="G15" s="39"/>
    </row>
    <row r="16" spans="1:7" x14ac:dyDescent="0.25">
      <c r="A16" t="s">
        <v>41</v>
      </c>
      <c r="B16" s="54">
        <f>SUM(B3:B15)</f>
        <v>8629990</v>
      </c>
      <c r="C16" s="38">
        <f>SUM(C3:C15)</f>
        <v>525000</v>
      </c>
      <c r="D16" s="38">
        <f>SUM(D3:D15)</f>
        <v>1738092</v>
      </c>
      <c r="E16" s="38">
        <f>SUM(E3:E15)</f>
        <v>-1213092</v>
      </c>
      <c r="G16" s="39"/>
    </row>
    <row r="17" spans="1:7" x14ac:dyDescent="0.25">
      <c r="B17" s="54"/>
      <c r="C17" s="38"/>
      <c r="D17" s="38"/>
      <c r="E17" s="38"/>
      <c r="G17" s="39"/>
    </row>
    <row r="18" spans="1:7" x14ac:dyDescent="0.25">
      <c r="A18" t="s">
        <v>34</v>
      </c>
      <c r="B18" s="38">
        <f>AVERAGE(B3:B14)</f>
        <v>862999</v>
      </c>
      <c r="C18" s="38">
        <f>AVERAGE(C3:C14)</f>
        <v>52500</v>
      </c>
      <c r="D18" s="38">
        <f>AVERAGE(D3:D14)</f>
        <v>173809.2</v>
      </c>
      <c r="E18" s="38">
        <f>AVERAGE(E3:E14)</f>
        <v>-121309.2</v>
      </c>
      <c r="F18" s="39">
        <f>AVERAGE(F3:F6)</f>
        <v>2.3137493475226839E-2</v>
      </c>
      <c r="G18" s="39">
        <f>AVERAGE(G3:G6)</f>
        <v>0.24241545894297381</v>
      </c>
    </row>
  </sheetData>
  <pageMargins left="0.7" right="0.7" top="0.75" bottom="0.75" header="0.3" footer="0.3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H12" sqref="H12"/>
    </sheetView>
  </sheetViews>
  <sheetFormatPr defaultRowHeight="15" x14ac:dyDescent="0.25"/>
  <cols>
    <col min="6" max="7" width="10" bestFit="1" customWidth="1"/>
  </cols>
  <sheetData>
    <row r="1" spans="1:7" ht="15.75" thickBot="1" x14ac:dyDescent="0.3"/>
    <row r="2" spans="1:7" ht="45.75" thickBot="1" x14ac:dyDescent="0.3">
      <c r="B2" s="48" t="s">
        <v>19</v>
      </c>
      <c r="C2" s="50" t="s">
        <v>21</v>
      </c>
      <c r="F2" s="48" t="s">
        <v>18</v>
      </c>
      <c r="G2" s="49" t="s">
        <v>20</v>
      </c>
    </row>
    <row r="3" spans="1:7" x14ac:dyDescent="0.25">
      <c r="A3" t="s">
        <v>22</v>
      </c>
      <c r="B3" s="42">
        <f>Analysis!F3</f>
        <v>0</v>
      </c>
      <c r="C3" s="41">
        <f>Analysis!G3</f>
        <v>0.38410268826653327</v>
      </c>
      <c r="E3" t="s">
        <v>22</v>
      </c>
      <c r="F3" s="44">
        <f>Analysis!C3</f>
        <v>0</v>
      </c>
      <c r="G3" s="40">
        <f>Analysis!D3</f>
        <v>312524</v>
      </c>
    </row>
    <row r="4" spans="1:7" x14ac:dyDescent="0.25">
      <c r="A4" t="s">
        <v>23</v>
      </c>
      <c r="B4" s="42">
        <f>Analysis!F4</f>
        <v>0</v>
      </c>
      <c r="C4" s="41">
        <f>Analysis!G4</f>
        <v>0.19385769566418387</v>
      </c>
      <c r="E4" t="s">
        <v>23</v>
      </c>
      <c r="F4" s="44">
        <f>Analysis!C4</f>
        <v>0</v>
      </c>
      <c r="G4" s="40">
        <f>Analysis!D4</f>
        <v>158607</v>
      </c>
    </row>
    <row r="5" spans="1:7" x14ac:dyDescent="0.25">
      <c r="A5" t="s">
        <v>24</v>
      </c>
      <c r="B5" s="42">
        <f>Analysis!F5</f>
        <v>0</v>
      </c>
      <c r="C5" s="41">
        <f>Analysis!G5</f>
        <v>0.15558919242483529</v>
      </c>
      <c r="E5" t="s">
        <v>24</v>
      </c>
      <c r="F5" s="44">
        <f>Analysis!C5</f>
        <v>0</v>
      </c>
      <c r="G5" s="40">
        <f>Analysis!D5</f>
        <v>126843</v>
      </c>
    </row>
    <row r="6" spans="1:7" x14ac:dyDescent="0.25">
      <c r="A6" t="s">
        <v>25</v>
      </c>
      <c r="B6" s="42">
        <f>Analysis!F6</f>
        <v>9.2549973900907356E-2</v>
      </c>
      <c r="C6" s="41">
        <f>Analysis!G6</f>
        <v>0.23611225941634284</v>
      </c>
      <c r="E6" t="s">
        <v>25</v>
      </c>
      <c r="F6" s="44">
        <f>Analysis!C6</f>
        <v>75000</v>
      </c>
      <c r="G6" s="40">
        <f>Analysis!D6</f>
        <v>191339</v>
      </c>
    </row>
    <row r="7" spans="1:7" x14ac:dyDescent="0.25">
      <c r="A7" t="s">
        <v>15</v>
      </c>
      <c r="B7" s="42">
        <f>Analysis!F7</f>
        <v>9.0015590700309289E-2</v>
      </c>
      <c r="C7" s="41">
        <f>Analysis!G7</f>
        <v>0.15796055876877876</v>
      </c>
      <c r="E7" t="s">
        <v>15</v>
      </c>
      <c r="F7" s="44">
        <v>75000</v>
      </c>
      <c r="G7" s="40">
        <f>Analysis!D7</f>
        <v>131611</v>
      </c>
    </row>
    <row r="8" spans="1:7" x14ac:dyDescent="0.25">
      <c r="A8" t="s">
        <v>26</v>
      </c>
      <c r="B8" s="42">
        <f>Analysis!F8</f>
        <v>6.5619668401942347E-2</v>
      </c>
      <c r="C8" s="41">
        <f>Analysis!G8</f>
        <v>0.25560260728815781</v>
      </c>
      <c r="E8" t="s">
        <v>26</v>
      </c>
      <c r="F8" s="44">
        <v>75000</v>
      </c>
      <c r="G8" s="40">
        <f>Analysis!D8</f>
        <v>292141</v>
      </c>
    </row>
    <row r="9" spans="1:7" x14ac:dyDescent="0.25">
      <c r="A9" t="s">
        <v>27</v>
      </c>
      <c r="B9" s="42">
        <f>Analysis!F9</f>
        <v>9.0135780539805158E-2</v>
      </c>
      <c r="C9" s="41">
        <f>Analysis!G9</f>
        <v>0.19407315179586529</v>
      </c>
      <c r="E9" t="s">
        <v>27</v>
      </c>
      <c r="F9" s="44">
        <v>75000</v>
      </c>
      <c r="G9" s="40">
        <f>Analysis!D9</f>
        <v>161484</v>
      </c>
    </row>
    <row r="10" spans="1:7" x14ac:dyDescent="0.25">
      <c r="A10" t="s">
        <v>28</v>
      </c>
      <c r="B10" s="42">
        <f>Analysis!F10</f>
        <v>9.0027800584820586E-2</v>
      </c>
      <c r="C10" s="41">
        <f>Analysis!G10</f>
        <v>0.17244164998151429</v>
      </c>
      <c r="E10" t="s">
        <v>28</v>
      </c>
      <c r="F10" s="44">
        <v>75000</v>
      </c>
      <c r="G10" s="40">
        <f>Analysis!D10</f>
        <v>143657</v>
      </c>
    </row>
    <row r="11" spans="1:7" x14ac:dyDescent="0.25">
      <c r="A11" t="s">
        <v>29</v>
      </c>
      <c r="B11" s="42">
        <f>Analysis!F11</f>
        <v>8.3576447934101641E-2</v>
      </c>
      <c r="C11" s="41">
        <f>Analysis!G11</f>
        <v>1.7625715692982477E-2</v>
      </c>
      <c r="E11" t="s">
        <v>29</v>
      </c>
      <c r="F11" s="44">
        <v>75000</v>
      </c>
      <c r="G11" s="40">
        <f>Analysis!D11</f>
        <v>15817</v>
      </c>
    </row>
    <row r="12" spans="1:7" x14ac:dyDescent="0.25">
      <c r="A12" t="s">
        <v>30</v>
      </c>
      <c r="B12" s="42">
        <f>Analysis!F12</f>
        <v>8.993992013335092E-2</v>
      </c>
      <c r="C12" s="41">
        <f>Analysis!G12</f>
        <v>0.24471932748923719</v>
      </c>
      <c r="E12" t="s">
        <v>30</v>
      </c>
      <c r="F12" s="44">
        <v>75000</v>
      </c>
      <c r="G12" s="40">
        <f>Analysis!D12</f>
        <v>204069</v>
      </c>
    </row>
    <row r="13" spans="1:7" x14ac:dyDescent="0.25">
      <c r="A13" t="s">
        <v>31</v>
      </c>
      <c r="B13" s="42"/>
      <c r="C13" s="41"/>
      <c r="E13" t="s">
        <v>31</v>
      </c>
      <c r="F13" s="44"/>
      <c r="G13" s="40"/>
    </row>
    <row r="14" spans="1:7" x14ac:dyDescent="0.25">
      <c r="A14" t="s">
        <v>32</v>
      </c>
      <c r="B14" s="42"/>
      <c r="C14" s="41"/>
      <c r="E14" t="s">
        <v>32</v>
      </c>
      <c r="F14" s="44"/>
      <c r="G1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January</vt:lpstr>
      <vt:lpstr>February</vt:lpstr>
      <vt:lpstr>March</vt:lpstr>
      <vt:lpstr>April</vt:lpstr>
      <vt:lpstr>May</vt:lpstr>
      <vt:lpstr>YTD Q1</vt:lpstr>
      <vt:lpstr>Analysis</vt:lpstr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Amy Phillips</cp:lastModifiedBy>
  <cp:lastPrinted>2019-09-05T13:19:02Z</cp:lastPrinted>
  <dcterms:created xsi:type="dcterms:W3CDTF">2014-02-05T23:35:10Z</dcterms:created>
  <dcterms:modified xsi:type="dcterms:W3CDTF">2021-11-03T16:02:58Z</dcterms:modified>
</cp:coreProperties>
</file>